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2315" windowHeight="8445"/>
  </bookViews>
  <sheets>
    <sheet name="Sheet1" sheetId="1" r:id="rId1"/>
    <sheet name="Sheet2" sheetId="2" r:id="rId2"/>
    <sheet name="Sheet3" sheetId="3" r:id="rId3"/>
  </sheets>
  <definedNames>
    <definedName name="TAKE">Sheet1!$C$15</definedName>
  </definedNames>
  <calcPr calcId="145621"/>
</workbook>
</file>

<file path=xl/calcChain.xml><?xml version="1.0" encoding="utf-8"?>
<calcChain xmlns="http://schemas.openxmlformats.org/spreadsheetml/2006/main">
  <c r="J11" i="1" l="1"/>
  <c r="C14" i="1"/>
  <c r="D13" i="1" s="1"/>
  <c r="D12" i="1"/>
  <c r="F12" i="1" s="1"/>
  <c r="E12" i="1"/>
  <c r="K12" i="1"/>
  <c r="M12" i="1" s="1"/>
  <c r="K29" i="1"/>
  <c r="M29" i="1" s="1"/>
  <c r="N29" i="1"/>
  <c r="D29" i="1"/>
  <c r="F29" i="1"/>
  <c r="H29" i="1" s="1"/>
  <c r="E29" i="1"/>
  <c r="K13" i="1"/>
  <c r="J13" i="1" s="1"/>
  <c r="K11" i="1"/>
  <c r="N11" i="1"/>
  <c r="K10" i="1"/>
  <c r="N10" i="1" s="1"/>
  <c r="K9" i="1"/>
  <c r="J9" i="1" s="1"/>
  <c r="N9" i="1"/>
  <c r="K8" i="1"/>
  <c r="N8" i="1" s="1"/>
  <c r="K28" i="1"/>
  <c r="J28" i="1" s="1"/>
  <c r="C28" i="1"/>
  <c r="M11" i="1"/>
  <c r="M9" i="1"/>
  <c r="K16" i="1"/>
  <c r="D11" i="1"/>
  <c r="F11" i="1" s="1"/>
  <c r="D10" i="1"/>
  <c r="F10" i="1"/>
  <c r="G10" i="1" s="1"/>
  <c r="D9" i="1"/>
  <c r="F9" i="1"/>
  <c r="G9" i="1"/>
  <c r="H9" i="1"/>
  <c r="E10" i="1"/>
  <c r="E9" i="1"/>
  <c r="M28" i="1" l="1"/>
  <c r="H11" i="1"/>
  <c r="G11" i="1"/>
  <c r="G12" i="1"/>
  <c r="H12" i="1"/>
  <c r="E13" i="1"/>
  <c r="F13" i="1"/>
  <c r="J8" i="1"/>
  <c r="M13" i="1"/>
  <c r="E11" i="1"/>
  <c r="H10" i="1"/>
  <c r="N12" i="1"/>
  <c r="J12" i="1"/>
  <c r="J10" i="1"/>
  <c r="M8" i="1"/>
  <c r="G29" i="1"/>
  <c r="J29" i="1"/>
  <c r="D8" i="1"/>
  <c r="M10" i="1"/>
  <c r="N13" i="1"/>
  <c r="N16" i="1" l="1"/>
  <c r="H13" i="1"/>
  <c r="G13" i="1"/>
  <c r="E8" i="1"/>
  <c r="F8" i="1"/>
  <c r="H8" i="1" l="1"/>
  <c r="G8" i="1"/>
</calcChain>
</file>

<file path=xl/sharedStrings.xml><?xml version="1.0" encoding="utf-8"?>
<sst xmlns="http://schemas.openxmlformats.org/spreadsheetml/2006/main" count="89" uniqueCount="64">
  <si>
    <t>Pari-mutuel odds</t>
  </si>
  <si>
    <t>horse</t>
  </si>
  <si>
    <t>total</t>
  </si>
  <si>
    <t>payoff 
$ per $</t>
  </si>
  <si>
    <t>total
bet ($)</t>
  </si>
  <si>
    <t>win
probability</t>
  </si>
  <si>
    <t>odds against
xx to 1</t>
  </si>
  <si>
    <t xml:space="preserve">  Affirmed  </t>
  </si>
  <si>
    <t xml:space="preserve"> S. Cauthen  </t>
  </si>
  <si>
    <t xml:space="preserve"> L. Barrera  </t>
  </si>
  <si>
    <t xml:space="preserve"> Harbor View Farm  </t>
  </si>
  <si>
    <t xml:space="preserve"> 2:01 1/5  </t>
  </si>
  <si>
    <t xml:space="preserve">  Bold Forbes  </t>
  </si>
  <si>
    <t xml:space="preserve"> A. Cordero Jr.  </t>
  </si>
  <si>
    <t xml:space="preserve"> E.R. Tizol  </t>
  </si>
  <si>
    <t xml:space="preserve"> 2:01 3/5  </t>
  </si>
  <si>
    <t xml:space="preserve">  Donerail  </t>
  </si>
  <si>
    <t xml:space="preserve"> R. Goose  </t>
  </si>
  <si>
    <t xml:space="preserve"> T.P. Hayes  </t>
  </si>
  <si>
    <t xml:space="preserve"> 2:04 4/5  </t>
  </si>
  <si>
    <t xml:space="preserve"> 1/2  </t>
  </si>
  <si>
    <t xml:space="preserve">  Citation  </t>
  </si>
  <si>
    <t xml:space="preserve"> E. Arcaro  </t>
  </si>
  <si>
    <t xml:space="preserve"> B.A. Jones  </t>
  </si>
  <si>
    <t xml:space="preserve"> Calumet Farm  </t>
  </si>
  <si>
    <t xml:space="preserve"> 2:05 2/5  </t>
  </si>
  <si>
    <t xml:space="preserve">  Lookout  </t>
  </si>
  <si>
    <t xml:space="preserve"> E. Kunze  </t>
  </si>
  <si>
    <t xml:space="preserve"> W. McDaniel  </t>
  </si>
  <si>
    <t xml:space="preserve"> Cushing</t>
  </si>
  <si>
    <t xml:space="preserve"> 2:39 1/4  </t>
  </si>
  <si>
    <t xml:space="preserve">  Barbaro  </t>
  </si>
  <si>
    <t xml:space="preserve"> E. Prado  </t>
  </si>
  <si>
    <t xml:space="preserve"> M. Matz  </t>
  </si>
  <si>
    <t xml:space="preserve"> Lael Stables  </t>
  </si>
  <si>
    <t xml:space="preserve"> 2:01.36  </t>
  </si>
  <si>
    <t xml:space="preserve">  Twenty Grand  </t>
  </si>
  <si>
    <t xml:space="preserve"> C. Kurtsinger  </t>
  </si>
  <si>
    <t xml:space="preserve"> J. Rowe Jr.  </t>
  </si>
  <si>
    <t xml:space="preserve"> Greentree Stable  </t>
  </si>
  <si>
    <t xml:space="preserve"> 2:01 4/5  </t>
  </si>
  <si>
    <t xml:space="preserve">  Apollo  </t>
  </si>
  <si>
    <t xml:space="preserve"> B. Hurd  </t>
  </si>
  <si>
    <t xml:space="preserve"> G.B. Morris  </t>
  </si>
  <si>
    <t xml:space="preserve"> Morris</t>
  </si>
  <si>
    <t xml:space="preserve"> 2:40 1/4  </t>
  </si>
  <si>
    <t xml:space="preserve">  Spend a Buck  </t>
  </si>
  <si>
    <t xml:space="preserve"> C. Gambolati  </t>
  </si>
  <si>
    <t xml:space="preserve"> Hunter Farm  </t>
  </si>
  <si>
    <t xml:space="preserve"> 2:00 1/5  </t>
  </si>
  <si>
    <t xml:space="preserve">  Dark Star  </t>
  </si>
  <si>
    <t xml:space="preserve"> H. Moreno  </t>
  </si>
  <si>
    <t xml:space="preserve"> E. Hayward  </t>
  </si>
  <si>
    <t xml:space="preserve"> Cain Hoy Stable  </t>
  </si>
  <si>
    <t xml:space="preserve"> 2:02  </t>
  </si>
  <si>
    <t xml:space="preserve"> hd  </t>
  </si>
  <si>
    <t>Reverse computations from actual odds (in different races)</t>
  </si>
  <si>
    <t xml:space="preserve">take (percent) </t>
  </si>
  <si>
    <t>input</t>
  </si>
  <si>
    <t>tr</t>
  </si>
  <si>
    <t xml:space="preserve">  Churchill Downs</t>
  </si>
  <si>
    <t>hacked
probablity</t>
  </si>
  <si>
    <r>
      <t xml:space="preserve">Ethan Bolker and Maura Mast, for </t>
    </r>
    <r>
      <rPr>
        <i/>
        <sz val="10"/>
        <rFont val="Arial"/>
        <family val="2"/>
      </rPr>
      <t>Common Sense Mathematics</t>
    </r>
  </si>
  <si>
    <t>Copyright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</si>
</sst>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i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1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/>
  </sheetViews>
  <sheetFormatPr defaultRowHeight="12.75" x14ac:dyDescent="0.2"/>
  <cols>
    <col min="2" max="2" width="16.85546875" customWidth="1"/>
    <col min="9" max="9" width="17" customWidth="1"/>
  </cols>
  <sheetData>
    <row r="1" spans="1:14" x14ac:dyDescent="0.2">
      <c r="A1" t="s">
        <v>0</v>
      </c>
    </row>
    <row r="3" spans="1:14" x14ac:dyDescent="0.2">
      <c r="A3" t="s">
        <v>62</v>
      </c>
    </row>
    <row r="4" spans="1:14" x14ac:dyDescent="0.2">
      <c r="A4" t="s">
        <v>63</v>
      </c>
    </row>
    <row r="5" spans="1:14" x14ac:dyDescent="0.2">
      <c r="I5" t="s">
        <v>56</v>
      </c>
    </row>
    <row r="6" spans="1:14" x14ac:dyDescent="0.2">
      <c r="L6" t="s">
        <v>58</v>
      </c>
    </row>
    <row r="7" spans="1:14" ht="38.25" x14ac:dyDescent="0.2">
      <c r="B7" t="s">
        <v>1</v>
      </c>
      <c r="C7" s="2" t="s">
        <v>4</v>
      </c>
      <c r="D7" s="2" t="s">
        <v>5</v>
      </c>
      <c r="E7" s="2" t="s">
        <v>6</v>
      </c>
      <c r="F7" s="2" t="s">
        <v>3</v>
      </c>
      <c r="G7" s="2" t="s">
        <v>3</v>
      </c>
      <c r="H7" s="2"/>
      <c r="J7" s="2" t="s">
        <v>4</v>
      </c>
      <c r="K7" s="2" t="s">
        <v>5</v>
      </c>
      <c r="L7" s="2" t="s">
        <v>6</v>
      </c>
      <c r="M7" s="2" t="s">
        <v>3</v>
      </c>
      <c r="N7" s="2" t="s">
        <v>61</v>
      </c>
    </row>
    <row r="8" spans="1:14" x14ac:dyDescent="0.2">
      <c r="B8" t="s">
        <v>31</v>
      </c>
      <c r="C8">
        <v>239000</v>
      </c>
      <c r="D8" s="1">
        <f t="shared" ref="D8:D13" si="0">C8/C$14</f>
        <v>0.13923681910865132</v>
      </c>
      <c r="E8" s="4">
        <f t="shared" ref="E8:E13" si="1">(1-D8)/D8</f>
        <v>6.1820083682008375</v>
      </c>
      <c r="F8" s="1">
        <f t="shared" ref="F8:F13" si="2">1/D8</f>
        <v>7.1820083682008367</v>
      </c>
      <c r="G8" s="1">
        <f t="shared" ref="G8:G13" si="3">F8*(1-TAKE)</f>
        <v>7.1820083682008367</v>
      </c>
      <c r="H8">
        <f t="shared" ref="H8:H13" si="4">F8*C8</f>
        <v>1716500</v>
      </c>
      <c r="I8" t="s">
        <v>31</v>
      </c>
      <c r="J8">
        <f>(ROUND($K8*1.7,3)*1000000)</f>
        <v>239000</v>
      </c>
      <c r="K8" s="1">
        <f t="shared" ref="K8:K13" si="5">1/(1+L8)</f>
        <v>0.14084507042253522</v>
      </c>
      <c r="L8">
        <v>6.1</v>
      </c>
      <c r="M8" s="1">
        <f t="shared" ref="M8:M13" si="6">1/K8</f>
        <v>7.1</v>
      </c>
      <c r="N8">
        <f t="shared" ref="N8:N13" si="7">K8*(1+TAKE)</f>
        <v>0.14084507042253522</v>
      </c>
    </row>
    <row r="9" spans="1:14" x14ac:dyDescent="0.2">
      <c r="B9" t="s">
        <v>46</v>
      </c>
      <c r="C9">
        <v>333200</v>
      </c>
      <c r="D9" s="1">
        <f t="shared" si="0"/>
        <v>0.19411593358578502</v>
      </c>
      <c r="E9" s="4">
        <f t="shared" si="1"/>
        <v>4.1515606242496998</v>
      </c>
      <c r="F9" s="1">
        <f t="shared" si="2"/>
        <v>5.1515606242496998</v>
      </c>
      <c r="G9" s="1">
        <f t="shared" si="3"/>
        <v>5.1515606242496998</v>
      </c>
      <c r="H9">
        <f t="shared" si="4"/>
        <v>1716500</v>
      </c>
      <c r="I9" t="s">
        <v>46</v>
      </c>
      <c r="J9">
        <f>ROUND($K9,3)*1000000*1.7</f>
        <v>333200</v>
      </c>
      <c r="K9" s="1">
        <f t="shared" si="5"/>
        <v>0.19607843137254904</v>
      </c>
      <c r="L9">
        <v>4.0999999999999996</v>
      </c>
      <c r="M9" s="1">
        <f t="shared" si="6"/>
        <v>5.0999999999999996</v>
      </c>
      <c r="N9">
        <f t="shared" si="7"/>
        <v>0.19607843137254904</v>
      </c>
    </row>
    <row r="10" spans="1:14" x14ac:dyDescent="0.2">
      <c r="B10" t="s">
        <v>16</v>
      </c>
      <c r="C10">
        <v>18600</v>
      </c>
      <c r="D10" s="1">
        <f t="shared" si="0"/>
        <v>1.0836003495484999E-2</v>
      </c>
      <c r="E10" s="4">
        <f t="shared" si="1"/>
        <v>91.284946236559136</v>
      </c>
      <c r="F10" s="1">
        <f t="shared" si="2"/>
        <v>92.284946236559136</v>
      </c>
      <c r="G10" s="1">
        <f t="shared" si="3"/>
        <v>92.284946236559136</v>
      </c>
      <c r="H10">
        <f t="shared" si="4"/>
        <v>1716500</v>
      </c>
      <c r="I10" t="s">
        <v>16</v>
      </c>
      <c r="J10">
        <f>ROUND($K10,3)*1000000*1.7</f>
        <v>18700</v>
      </c>
      <c r="K10" s="1">
        <f t="shared" si="5"/>
        <v>1.081665765278529E-2</v>
      </c>
      <c r="L10">
        <v>91.45</v>
      </c>
      <c r="M10" s="1">
        <f t="shared" si="6"/>
        <v>92.45</v>
      </c>
      <c r="N10">
        <f t="shared" si="7"/>
        <v>1.081665765278529E-2</v>
      </c>
    </row>
    <row r="11" spans="1:14" x14ac:dyDescent="0.2">
      <c r="B11" t="s">
        <v>36</v>
      </c>
      <c r="C11">
        <v>904400</v>
      </c>
      <c r="D11" s="1">
        <f t="shared" si="0"/>
        <v>0.52688610544713077</v>
      </c>
      <c r="E11" s="4">
        <f t="shared" si="1"/>
        <v>0.89794338788146844</v>
      </c>
      <c r="F11" s="1">
        <f t="shared" si="2"/>
        <v>1.8979433878814684</v>
      </c>
      <c r="G11" s="1">
        <f t="shared" si="3"/>
        <v>1.8979433878814684</v>
      </c>
      <c r="H11">
        <f t="shared" si="4"/>
        <v>1716500</v>
      </c>
      <c r="I11" t="s">
        <v>36</v>
      </c>
      <c r="J11">
        <f>ROUND($K11,3)*1000000*1.7</f>
        <v>904400</v>
      </c>
      <c r="K11" s="1">
        <f t="shared" si="5"/>
        <v>0.53191489361702127</v>
      </c>
      <c r="L11">
        <v>0.88</v>
      </c>
      <c r="M11" s="1">
        <f t="shared" si="6"/>
        <v>1.8800000000000001</v>
      </c>
      <c r="N11">
        <f t="shared" si="7"/>
        <v>0.53191489361702127</v>
      </c>
    </row>
    <row r="12" spans="1:14" x14ac:dyDescent="0.2">
      <c r="B12" t="s">
        <v>41</v>
      </c>
      <c r="C12">
        <v>155000</v>
      </c>
      <c r="D12" s="1">
        <f t="shared" si="0"/>
        <v>9.0300029129041656E-2</v>
      </c>
      <c r="E12" s="4">
        <f t="shared" si="1"/>
        <v>10.074193548387097</v>
      </c>
      <c r="F12" s="1">
        <f t="shared" si="2"/>
        <v>11.074193548387097</v>
      </c>
      <c r="G12" s="1">
        <f t="shared" si="3"/>
        <v>11.074193548387097</v>
      </c>
      <c r="H12">
        <f t="shared" si="4"/>
        <v>1716500</v>
      </c>
      <c r="I12" t="s">
        <v>41</v>
      </c>
      <c r="J12">
        <f>ROUND($K12,3)*1000000*1.7</f>
        <v>154700</v>
      </c>
      <c r="K12" s="1">
        <f t="shared" si="5"/>
        <v>9.0909090909090912E-2</v>
      </c>
      <c r="L12">
        <v>10</v>
      </c>
      <c r="M12" s="1">
        <f t="shared" si="6"/>
        <v>11</v>
      </c>
      <c r="N12">
        <f t="shared" si="7"/>
        <v>9.0909090909090912E-2</v>
      </c>
    </row>
    <row r="13" spans="1:14" x14ac:dyDescent="0.2">
      <c r="B13" t="s">
        <v>50</v>
      </c>
      <c r="C13">
        <v>66300</v>
      </c>
      <c r="D13" s="1">
        <f t="shared" si="0"/>
        <v>3.8625109233906205E-2</v>
      </c>
      <c r="E13" s="4">
        <f t="shared" si="1"/>
        <v>24.889894419306184</v>
      </c>
      <c r="F13" s="1">
        <f t="shared" si="2"/>
        <v>25.889894419306184</v>
      </c>
      <c r="G13" s="1">
        <f t="shared" si="3"/>
        <v>25.889894419306184</v>
      </c>
      <c r="H13">
        <f t="shared" si="4"/>
        <v>1716500</v>
      </c>
      <c r="I13" t="s">
        <v>50</v>
      </c>
      <c r="J13">
        <f>ROUND($K13,3)*1000000*1.7</f>
        <v>66300</v>
      </c>
      <c r="K13" s="1">
        <f t="shared" si="5"/>
        <v>3.8610038610038609E-2</v>
      </c>
      <c r="L13">
        <v>24.9</v>
      </c>
      <c r="M13" s="1">
        <f t="shared" si="6"/>
        <v>25.900000000000002</v>
      </c>
      <c r="N13">
        <f t="shared" si="7"/>
        <v>3.8610038610038609E-2</v>
      </c>
    </row>
    <row r="14" spans="1:14" x14ac:dyDescent="0.2">
      <c r="B14" t="s">
        <v>2</v>
      </c>
      <c r="C14">
        <f>SUM(C8:C13)</f>
        <v>1716500</v>
      </c>
      <c r="K14" s="1"/>
    </row>
    <row r="15" spans="1:14" x14ac:dyDescent="0.2">
      <c r="B15" t="s">
        <v>57</v>
      </c>
      <c r="C15">
        <v>0</v>
      </c>
      <c r="K15" s="1"/>
    </row>
    <row r="16" spans="1:14" x14ac:dyDescent="0.2">
      <c r="J16" t="s">
        <v>2</v>
      </c>
      <c r="K16">
        <f>SUM(K8:K15)</f>
        <v>1.0091741825840204</v>
      </c>
      <c r="N16">
        <f>SUM(N8:N15)</f>
        <v>1.0091741825840204</v>
      </c>
    </row>
    <row r="17" spans="2:17" x14ac:dyDescent="0.2">
      <c r="J17" t="s">
        <v>59</v>
      </c>
    </row>
    <row r="18" spans="2:17" x14ac:dyDescent="0.2">
      <c r="J18" t="s">
        <v>7</v>
      </c>
      <c r="K18">
        <v>2</v>
      </c>
      <c r="L18" t="s">
        <v>8</v>
      </c>
      <c r="M18" t="s">
        <v>9</v>
      </c>
      <c r="N18" t="s">
        <v>10</v>
      </c>
      <c r="O18" t="s">
        <v>11</v>
      </c>
      <c r="P18" s="3">
        <v>1.5</v>
      </c>
      <c r="Q18">
        <v>1.8</v>
      </c>
    </row>
    <row r="19" spans="2:17" x14ac:dyDescent="0.2">
      <c r="J19" t="s">
        <v>12</v>
      </c>
      <c r="K19">
        <v>2</v>
      </c>
      <c r="L19" t="s">
        <v>13</v>
      </c>
      <c r="M19" t="s">
        <v>9</v>
      </c>
      <c r="N19" t="s">
        <v>14</v>
      </c>
      <c r="O19" t="s">
        <v>15</v>
      </c>
      <c r="P19">
        <v>1</v>
      </c>
      <c r="Q19">
        <v>3</v>
      </c>
    </row>
    <row r="20" spans="2:17" x14ac:dyDescent="0.2">
      <c r="J20" t="s">
        <v>16</v>
      </c>
      <c r="K20">
        <v>5</v>
      </c>
      <c r="L20" t="s">
        <v>17</v>
      </c>
      <c r="M20" t="s">
        <v>18</v>
      </c>
      <c r="N20" t="s">
        <v>18</v>
      </c>
      <c r="O20" t="s">
        <v>19</v>
      </c>
      <c r="P20" t="s">
        <v>20</v>
      </c>
      <c r="Q20">
        <v>91.45</v>
      </c>
    </row>
    <row r="21" spans="2:17" x14ac:dyDescent="0.2">
      <c r="J21" t="s">
        <v>21</v>
      </c>
      <c r="K21">
        <v>1</v>
      </c>
      <c r="L21" t="s">
        <v>22</v>
      </c>
      <c r="M21" t="s">
        <v>23</v>
      </c>
      <c r="N21" t="s">
        <v>24</v>
      </c>
      <c r="O21" t="s">
        <v>25</v>
      </c>
      <c r="P21" s="3">
        <v>3.5</v>
      </c>
      <c r="Q21">
        <v>0.4</v>
      </c>
    </row>
    <row r="22" spans="2:17" x14ac:dyDescent="0.2">
      <c r="J22" t="s">
        <v>26</v>
      </c>
      <c r="K22">
        <v>2</v>
      </c>
      <c r="L22" t="s">
        <v>27</v>
      </c>
      <c r="M22" t="s">
        <v>28</v>
      </c>
      <c r="N22" t="s">
        <v>29</v>
      </c>
      <c r="O22" t="s">
        <v>30</v>
      </c>
      <c r="P22">
        <v>4</v>
      </c>
      <c r="Q22">
        <v>0.7</v>
      </c>
    </row>
    <row r="23" spans="2:17" x14ac:dyDescent="0.2">
      <c r="J23" t="s">
        <v>31</v>
      </c>
      <c r="K23">
        <v>8</v>
      </c>
      <c r="L23" t="s">
        <v>32</v>
      </c>
      <c r="M23" t="s">
        <v>33</v>
      </c>
      <c r="N23" t="s">
        <v>34</v>
      </c>
      <c r="O23" t="s">
        <v>35</v>
      </c>
      <c r="P23" s="3">
        <v>6.5</v>
      </c>
      <c r="Q23">
        <v>6.1</v>
      </c>
    </row>
    <row r="24" spans="2:17" x14ac:dyDescent="0.2">
      <c r="J24" t="s">
        <v>36</v>
      </c>
      <c r="K24">
        <v>5</v>
      </c>
      <c r="L24" t="s">
        <v>37</v>
      </c>
      <c r="M24" t="s">
        <v>38</v>
      </c>
      <c r="N24" t="s">
        <v>39</v>
      </c>
      <c r="O24" t="s">
        <v>40</v>
      </c>
      <c r="P24">
        <v>4</v>
      </c>
      <c r="Q24">
        <v>0.88</v>
      </c>
    </row>
    <row r="25" spans="2:17" x14ac:dyDescent="0.2">
      <c r="J25" t="s">
        <v>41</v>
      </c>
      <c r="K25">
        <v>8</v>
      </c>
      <c r="L25" t="s">
        <v>42</v>
      </c>
      <c r="M25" t="s">
        <v>43</v>
      </c>
      <c r="N25" t="s">
        <v>44</v>
      </c>
      <c r="O25" t="s">
        <v>45</v>
      </c>
      <c r="P25" t="s">
        <v>20</v>
      </c>
      <c r="Q25">
        <v>10</v>
      </c>
    </row>
    <row r="26" spans="2:17" x14ac:dyDescent="0.2">
      <c r="J26" t="s">
        <v>46</v>
      </c>
      <c r="K26">
        <v>10</v>
      </c>
      <c r="L26" t="s">
        <v>13</v>
      </c>
      <c r="M26" t="s">
        <v>47</v>
      </c>
      <c r="N26" t="s">
        <v>48</v>
      </c>
      <c r="O26" t="s">
        <v>49</v>
      </c>
      <c r="P26" s="3">
        <v>5.25</v>
      </c>
      <c r="Q26">
        <v>4.0999999999999996</v>
      </c>
    </row>
    <row r="27" spans="2:17" ht="12" customHeight="1" x14ac:dyDescent="0.2">
      <c r="J27" t="s">
        <v>50</v>
      </c>
      <c r="K27">
        <v>10</v>
      </c>
      <c r="L27" t="s">
        <v>51</v>
      </c>
      <c r="M27" t="s">
        <v>52</v>
      </c>
      <c r="N27" t="s">
        <v>53</v>
      </c>
      <c r="O27" t="s">
        <v>54</v>
      </c>
      <c r="P27" t="s">
        <v>55</v>
      </c>
      <c r="Q27">
        <v>24.9</v>
      </c>
    </row>
    <row r="28" spans="2:17" x14ac:dyDescent="0.2">
      <c r="B28" t="s">
        <v>60</v>
      </c>
      <c r="C28">
        <f>TAKE</f>
        <v>0</v>
      </c>
      <c r="D28" s="1"/>
      <c r="E28" s="4"/>
      <c r="F28" s="1"/>
      <c r="G28" s="1"/>
      <c r="I28" t="s">
        <v>60</v>
      </c>
      <c r="J28">
        <f>$K28*1000000*1.7</f>
        <v>0</v>
      </c>
      <c r="K28">
        <f>TAKE</f>
        <v>0</v>
      </c>
      <c r="M28" s="1" t="e">
        <f>1/K28</f>
        <v>#DIV/0!</v>
      </c>
    </row>
    <row r="29" spans="2:17" x14ac:dyDescent="0.2">
      <c r="B29" t="s">
        <v>41</v>
      </c>
      <c r="C29">
        <v>9.8636363636363633E-2</v>
      </c>
      <c r="D29" s="1">
        <f>C29/C$14</f>
        <v>5.7463654900299236E-8</v>
      </c>
      <c r="E29" s="4">
        <f>(1-D29)/D29</f>
        <v>17402303.147465438</v>
      </c>
      <c r="F29" s="1">
        <f>1/D29</f>
        <v>17402304.147465438</v>
      </c>
      <c r="G29" s="1">
        <f>F29*(1-TAKE)</f>
        <v>17402304.147465438</v>
      </c>
      <c r="H29">
        <f>F29*C29</f>
        <v>1716500</v>
      </c>
      <c r="I29" t="s">
        <v>41</v>
      </c>
      <c r="J29">
        <f>$K29*1000000*1.7</f>
        <v>154545.45454545456</v>
      </c>
      <c r="K29" s="1">
        <f>1/(1+L29)</f>
        <v>9.0909090909090912E-2</v>
      </c>
      <c r="L29">
        <v>10</v>
      </c>
      <c r="M29" s="1">
        <f>1/K29</f>
        <v>11</v>
      </c>
      <c r="N29">
        <f>K29*(1+TAKE)</f>
        <v>9.0909090909090912E-2</v>
      </c>
    </row>
  </sheetData>
  <phoneticPr fontId="2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TAKE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2010-03-18T15:41:51Z</dcterms:created>
  <dcterms:modified xsi:type="dcterms:W3CDTF">2013-08-10T14:14:47Z</dcterms:modified>
</cp:coreProperties>
</file>